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calcPr calcId="124519"/>
</workbook>
</file>

<file path=xl/calcChain.xml><?xml version="1.0" encoding="utf-8"?>
<calcChain xmlns="http://schemas.openxmlformats.org/spreadsheetml/2006/main">
  <c r="F22" i="2"/>
  <c r="H7"/>
  <c r="F32"/>
  <c r="F33" s="1"/>
  <c r="F34" s="1"/>
  <c r="F35" s="1"/>
  <c r="D44"/>
  <c r="F44"/>
  <c r="G44" s="1"/>
  <c r="D45"/>
  <c r="F45"/>
  <c r="G45" s="1"/>
  <c r="D46"/>
  <c r="F46"/>
  <c r="G46" s="1"/>
  <c r="D47"/>
  <c r="F47"/>
  <c r="G47" s="1"/>
  <c r="D48"/>
  <c r="F48"/>
  <c r="G48" s="1"/>
  <c r="D49"/>
  <c r="F49"/>
  <c r="G49" s="1"/>
  <c r="D50"/>
  <c r="F50"/>
  <c r="G50" s="1"/>
  <c r="D51"/>
  <c r="F51"/>
  <c r="G51" s="1"/>
  <c r="D52"/>
  <c r="F52"/>
  <c r="G52" s="1"/>
  <c r="D53"/>
  <c r="F53"/>
  <c r="G53" s="1"/>
  <c r="D54"/>
  <c r="F54"/>
  <c r="G54" s="1"/>
  <c r="D55"/>
  <c r="F55"/>
  <c r="G55" s="1"/>
  <c r="D56"/>
  <c r="F56"/>
  <c r="G56" s="1"/>
  <c r="H7" i="1"/>
  <c r="F13"/>
  <c r="H13" s="1"/>
  <c r="F14"/>
  <c r="H14" s="1"/>
  <c r="F15"/>
  <c r="H15" s="1"/>
  <c r="F16"/>
  <c r="H16" s="1"/>
  <c r="F17"/>
  <c r="H17" s="1"/>
  <c r="F18"/>
  <c r="H18" s="1"/>
  <c r="F19"/>
  <c r="H19" s="1"/>
  <c r="D48"/>
  <c r="D49"/>
  <c r="D50"/>
  <c r="F50"/>
  <c r="G50" s="1"/>
  <c r="D51"/>
  <c r="F51"/>
  <c r="G51" s="1"/>
  <c r="D52"/>
  <c r="F52"/>
  <c r="G52" s="1"/>
  <c r="D53"/>
  <c r="F53"/>
  <c r="G53" s="1"/>
  <c r="D54"/>
  <c r="F54"/>
  <c r="G54" s="1"/>
  <c r="D55"/>
  <c r="F55"/>
  <c r="G55" s="1"/>
  <c r="D56"/>
  <c r="F56"/>
  <c r="G56" s="1"/>
  <c r="D57"/>
  <c r="F57"/>
  <c r="G57"/>
  <c r="D58"/>
  <c r="F58"/>
  <c r="G58" s="1"/>
  <c r="D59"/>
  <c r="F59"/>
  <c r="G59" s="1"/>
  <c r="D60"/>
  <c r="F60"/>
  <c r="H56" i="2" l="1"/>
  <c r="I56" s="1"/>
  <c r="H54"/>
  <c r="I54" s="1"/>
  <c r="H52"/>
  <c r="I52" s="1"/>
  <c r="H50"/>
  <c r="I50" s="1"/>
  <c r="H48"/>
  <c r="I48" s="1"/>
  <c r="H46"/>
  <c r="I46" s="1"/>
  <c r="H44"/>
  <c r="I44" s="1"/>
  <c r="H20" i="1"/>
  <c r="F35" s="1"/>
  <c r="F49"/>
  <c r="G49" s="1"/>
  <c r="H49" s="1"/>
  <c r="I49" s="1"/>
  <c r="H59"/>
  <c r="I59" s="1"/>
  <c r="H57"/>
  <c r="I57" s="1"/>
  <c r="H55"/>
  <c r="I55" s="1"/>
  <c r="H53"/>
  <c r="I53" s="1"/>
  <c r="H51"/>
  <c r="I51" s="1"/>
  <c r="G60"/>
  <c r="H60" s="1"/>
  <c r="I60" s="1"/>
  <c r="H58"/>
  <c r="I58" s="1"/>
  <c r="H56"/>
  <c r="I56" s="1"/>
  <c r="H54"/>
  <c r="I54" s="1"/>
  <c r="H52"/>
  <c r="I52" s="1"/>
  <c r="H50"/>
  <c r="I50" s="1"/>
  <c r="F23" i="2"/>
  <c r="F24" s="1"/>
  <c r="F25" s="1"/>
  <c r="F26" s="1"/>
  <c r="H55"/>
  <c r="I55" s="1"/>
  <c r="H53"/>
  <c r="I53" s="1"/>
  <c r="H51"/>
  <c r="I51" s="1"/>
  <c r="H49"/>
  <c r="I49" s="1"/>
  <c r="H47"/>
  <c r="I47" s="1"/>
  <c r="H45"/>
  <c r="I45" s="1"/>
  <c r="F36"/>
  <c r="F37" s="1"/>
  <c r="F38" s="1"/>
  <c r="F39" s="1"/>
  <c r="J52" i="1" l="1"/>
  <c r="K52" s="1"/>
  <c r="J56"/>
  <c r="K56" s="1"/>
  <c r="J60"/>
  <c r="K60" s="1"/>
  <c r="J53"/>
  <c r="K53" s="1"/>
  <c r="J57"/>
  <c r="K57" s="1"/>
  <c r="J49"/>
  <c r="K49" s="1"/>
  <c r="J44" i="2"/>
  <c r="J48"/>
  <c r="J52"/>
  <c r="J56"/>
  <c r="J49"/>
  <c r="J53"/>
  <c r="J47"/>
  <c r="J51"/>
  <c r="J55"/>
  <c r="J50" i="1"/>
  <c r="K50" s="1"/>
  <c r="J54"/>
  <c r="K54" s="1"/>
  <c r="K58"/>
  <c r="J58"/>
  <c r="J51"/>
  <c r="K51" s="1"/>
  <c r="J55"/>
  <c r="K55" s="1"/>
  <c r="J59"/>
  <c r="K59" s="1"/>
  <c r="J46" i="2"/>
  <c r="J50"/>
  <c r="J54"/>
  <c r="J45"/>
  <c r="F24" i="1"/>
  <c r="F48"/>
  <c r="G48" s="1"/>
  <c r="H48" s="1"/>
  <c r="I48" s="1"/>
  <c r="F36"/>
  <c r="F37" s="1"/>
  <c r="F38" s="1"/>
  <c r="F39" s="1"/>
  <c r="F40" s="1"/>
  <c r="F41" s="1"/>
  <c r="F25"/>
  <c r="F26" s="1"/>
  <c r="F27" s="1"/>
  <c r="J48" l="1"/>
  <c r="K48" s="1"/>
  <c r="F42"/>
  <c r="F43" s="1"/>
  <c r="F28"/>
  <c r="F29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<sst xmlns="http://schemas.openxmlformats.org/spreadsheetml/2006/main" count="340" uniqueCount="182">
  <si>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</si>
  <si>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</si>
  <si>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</si>
  <si>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</si>
  <si>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</si>
  <si>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</si>
  <si>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</si>
  <si>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</si>
  <si>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</si>
  <si>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</si>
  <si>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</si>
  <si>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</si>
  <si>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</si>
  <si>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</si>
  <si>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</si>
  <si>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</si>
  <si>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</si>
  <si>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</si>
  <si>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</si>
  <si>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</si>
  <si>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</si>
  <si>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</si>
  <si>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</si>
  <si>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</si>
  <si>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</si>
  <si>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</si>
  <si>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</si>
  <si>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</si>
  <si>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</si>
  <si>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</si>
  <si>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</si>
  <si>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</si>
  <si>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</si>
  <si>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</si>
  <si>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</si>
  <si>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</si>
  <si>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</si>
  <si>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</si>
  <si>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</si>
  <si>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</si>
  <si>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</si>
  <si>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</si>
  <si>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</si>
  <si>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</si>
  <si>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</si>
  <si>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</si>
  <si>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</si>
  <si>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</si>
  <si>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</si>
  <si>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</si>
  <si>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</si>
  <si>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</si>
  <si>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</si>
  <si>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</si>
  <si>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</si>
  <si>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</si>
  <si>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</si>
  <si>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</si>
  <si>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</si>
  <si>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</si>
  <si>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</si>
  <si>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</si>
  <si>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</si>
  <si>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</si>
  <si>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</si>
  <si>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</si>
  <si>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</si>
  <si>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</si>
  <si>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</si>
  <si>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</si>
  <si>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</si>
  <si>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</si>
  <si>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</si>
  <si>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</si>
  <si>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</si>
  <si>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</si>
  <si>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</si>
  <si>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</si>
  <si>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</si>
  <si>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</si>
  <si>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</si>
  <si>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</si>
  <si>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</si>
  <si>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</si>
  <si>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</si>
  <si>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</si>
  <si>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</si>
  <si>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</si>
  <si>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</si>
  <si>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</si>
  <si>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</si>
  <si>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</si>
  <si>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</si>
  <si>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</si>
  <si>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</si>
  <si>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</si>
  <si>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</si>
  <si>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</si>
  <si>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</si>
  <si>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</si>
  <si>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</si>
  <si>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</si>
  <si>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</si>
  <si>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</si>
  <si>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</si>
  <si>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</si>
  <si>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</si>
  <si>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</si>
  <si>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</si>
  <si>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</si>
  <si>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</si>
  <si>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</si>
  <si>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</si>
  <si>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</si>
  <si>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</si>
  <si>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</si>
  <si>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</si>
  <si>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</si>
  <si>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</si>
  <si>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</si>
  <si>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</si>
  <si>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</si>
  <si>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</si>
  <si>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</si>
  <si>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</si>
  <si>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</si>
  <si>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</si>
  <si>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</si>
  <si>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</si>
  <si>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</si>
  <si>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</si>
  <si>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</si>
  <si>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</si>
  <si>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</si>
  <si>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</si>
  <si>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</si>
  <si>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</si>
  <si>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</si>
  <si>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</si>
  <si>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</si>
  <si>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</si>
  <si>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</si>
  <si>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</si>
  <si>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</si>
  <si>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</si>
  <si>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</si>
  <si>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</si>
  <si>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</si>
  <si>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</si>
  <si>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</si>
  <si>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</si>
  <si>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</si>
  <si>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</si>
  <si>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</si>
  <si>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</si>
  <si>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</si>
  <si>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</si>
  <si>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</si>
  <si>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</si>
  <si>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</si>
  <si>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</si>
  <si>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</si>
  <si>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</si>
  <si>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</si>
  <si>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</si>
  <si>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</si>
  <si>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</si>
  <si>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</si>
  <si>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</si>
  <si>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</si>
  <si>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</si>
  <si>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</si>
  <si>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 xml:space="preserve">Fatturato 2015 (Euro): </t>
  </si>
  <si>
    <t>DIRITTO ANNUALE 2016 - AUSILIO al CALCOLO del DIRITTO DOVUTO</t>
  </si>
  <si>
    <r>
      <t>SR</t>
    </r>
    <r>
      <rPr>
        <sz val="10"/>
        <rFont val="Bitstream Vera Sans"/>
        <family val="2"/>
      </rPr>
      <t xml:space="preserve"> – Importo finale sede ridotto del 40%</t>
    </r>
  </si>
  <si>
    <t xml:space="preserve">Numero unità locali in provincia già iscritte al 31.12.2015: </t>
  </si>
  <si>
    <t>Esempio B – Impresa con sede e N. unita' locali in provincia (già iscritte al 31.12.2015):</t>
  </si>
  <si>
    <r>
      <t>SR</t>
    </r>
    <r>
      <rPr>
        <sz val="10"/>
        <rFont val="Bitstream Vera Sans"/>
        <family val="2"/>
      </rPr>
      <t xml:space="preserve"> – Importo finale ridotto del 40%</t>
    </r>
  </si>
  <si>
    <t>Esempio C – Importo per N. unita' locali fuori provincia (già iscritte al 31.12.2015):</t>
  </si>
  <si>
    <t>Importo finale ridotto del 40%</t>
  </si>
  <si>
    <t>Esempio B – Impresa con sede e N. unita' locali in provincia (già iscritte al 31.12.2015) - NON si applica per i soggetti REA:</t>
  </si>
  <si>
    <t>Esempio C – Importo per N. unita' locali fuori provincia (già iscritte al 31.12.2015)  - NON si applica per i soggetti REA:</t>
  </si>
</sst>
</file>

<file path=xl/styles.xml><?xml version="1.0" encoding="utf-8"?>
<styleSheet xmlns="http://schemas.openxmlformats.org/spreadsheetml/2006/main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8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0"/>
  <sheetViews>
    <sheetView tabSelected="1" topLeftCell="A10" workbookViewId="0">
      <selection activeCell="H39" sqref="H39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23" style="1" customWidth="1"/>
    <col min="12" max="256" width="8.85546875" style="1" customWidth="1"/>
  </cols>
  <sheetData>
    <row r="1" spans="1:257" s="2" customFormat="1" ht="18" customHeight="1">
      <c r="A1" s="76" t="s">
        <v>173</v>
      </c>
      <c r="B1" s="76"/>
      <c r="C1" s="76"/>
      <c r="D1" s="76"/>
      <c r="E1" s="76"/>
      <c r="F1" s="76"/>
      <c r="G1" s="76"/>
      <c r="H1" s="76"/>
      <c r="I1" s="74"/>
      <c r="IW1"/>
    </row>
    <row r="2" spans="1:257" s="3" customFormat="1" ht="18" customHeight="1">
      <c r="A2" s="77" t="s">
        <v>170</v>
      </c>
      <c r="B2" s="77"/>
      <c r="C2" s="77"/>
      <c r="D2" s="77"/>
      <c r="E2" s="77"/>
      <c r="F2" s="77"/>
      <c r="G2" s="77"/>
      <c r="H2" s="77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172</v>
      </c>
      <c r="H5" s="8">
        <v>2610596</v>
      </c>
      <c r="I5" s="5"/>
    </row>
    <row r="6" spans="1:257" ht="18" customHeight="1">
      <c r="G6" s="6" t="s">
        <v>2</v>
      </c>
      <c r="H6" s="9" t="s">
        <v>3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0.1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150000</v>
      </c>
      <c r="G13" s="22">
        <v>1.4999999999999999E-4</v>
      </c>
      <c r="H13" s="23">
        <f t="shared" ref="H13:H19" si="1">ROUND(F13*G13,5)</f>
        <v>22.5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250000</v>
      </c>
      <c r="G14" s="22">
        <v>1.2999999999999999E-4</v>
      </c>
      <c r="H14" s="23">
        <f t="shared" si="1"/>
        <v>32.5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500000</v>
      </c>
      <c r="G15" s="22">
        <v>1E-4</v>
      </c>
      <c r="H15" s="23">
        <f t="shared" si="1"/>
        <v>50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1610596</v>
      </c>
      <c r="G16" s="22">
        <v>9.0000000000000006E-5</v>
      </c>
      <c r="H16" s="23">
        <f t="shared" si="1"/>
        <v>144.95364000000001</v>
      </c>
      <c r="I16" s="23"/>
    </row>
    <row r="17" spans="1:10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0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 t="shared" si="1"/>
        <v>0</v>
      </c>
      <c r="I18" s="23"/>
    </row>
    <row r="19" spans="1:10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0">
      <c r="F20" s="26"/>
      <c r="G20" s="26"/>
      <c r="H20" s="23">
        <f>IF(SUM(H12:H19)&gt;40000,40000,SUM(H12:H19))</f>
        <v>449.95364000000001</v>
      </c>
      <c r="I20" s="27" t="s">
        <v>22</v>
      </c>
    </row>
    <row r="21" spans="1:10">
      <c r="F21" s="26"/>
      <c r="G21" s="26"/>
      <c r="H21" s="21"/>
      <c r="I21" s="21"/>
    </row>
    <row r="22" spans="1:10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6"/>
    </row>
    <row r="24" spans="1:10">
      <c r="A24" s="17"/>
      <c r="B24" s="26" t="s">
        <v>24</v>
      </c>
      <c r="F24" s="23">
        <f>H20</f>
        <v>449.95364000000001</v>
      </c>
    </row>
    <row r="25" spans="1:10">
      <c r="A25" s="17"/>
      <c r="B25" s="26" t="s">
        <v>25</v>
      </c>
      <c r="F25" s="23">
        <f>$H$7*F24</f>
        <v>44.995364000000002</v>
      </c>
      <c r="G25" s="26"/>
    </row>
    <row r="26" spans="1:10">
      <c r="A26" s="17"/>
      <c r="B26" s="26" t="s">
        <v>26</v>
      </c>
      <c r="F26" s="23">
        <f>SUM(F24:F25)</f>
        <v>494.949004</v>
      </c>
      <c r="G26" s="26"/>
    </row>
    <row r="27" spans="1:10">
      <c r="A27" s="17"/>
      <c r="B27" s="26" t="s">
        <v>174</v>
      </c>
      <c r="F27" s="23">
        <f>F26-(F26*0.4)</f>
        <v>296.96940239999998</v>
      </c>
      <c r="G27" s="26"/>
    </row>
    <row r="28" spans="1:10">
      <c r="B28" s="1" t="s">
        <v>27</v>
      </c>
      <c r="F28" s="20">
        <f>ROUND(F27,2)</f>
        <v>296.97000000000003</v>
      </c>
      <c r="J28" s="30"/>
    </row>
    <row r="29" spans="1:10">
      <c r="B29" s="1" t="s">
        <v>28</v>
      </c>
      <c r="F29" s="31">
        <f>ROUND(F28,0)</f>
        <v>297</v>
      </c>
      <c r="G29" s="32" t="s">
        <v>29</v>
      </c>
      <c r="H29" s="33"/>
      <c r="I29" s="33"/>
    </row>
    <row r="31" spans="1:10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1</v>
      </c>
    </row>
    <row r="35" spans="1:11">
      <c r="A35" s="17"/>
      <c r="B35" s="26" t="s">
        <v>24</v>
      </c>
      <c r="F35" s="23">
        <f>H20</f>
        <v>449.95364000000001</v>
      </c>
    </row>
    <row r="36" spans="1:11">
      <c r="A36" s="17"/>
      <c r="B36" s="26" t="s">
        <v>30</v>
      </c>
      <c r="F36" s="23">
        <f>IF(F35*20%&gt;200,200,F35*20%)</f>
        <v>89.990728000000004</v>
      </c>
    </row>
    <row r="37" spans="1:11">
      <c r="B37" s="26" t="s">
        <v>31</v>
      </c>
      <c r="F37" s="23">
        <f>F36*H33</f>
        <v>89.990728000000004</v>
      </c>
    </row>
    <row r="38" spans="1:11">
      <c r="B38" s="26" t="s">
        <v>32</v>
      </c>
      <c r="F38" s="23">
        <f>SUM(F35+F37)</f>
        <v>539.94436800000005</v>
      </c>
    </row>
    <row r="39" spans="1:11">
      <c r="B39" s="26" t="s">
        <v>33</v>
      </c>
      <c r="F39" s="23">
        <f>F38*$H$7</f>
        <v>53.99443680000001</v>
      </c>
    </row>
    <row r="40" spans="1:11">
      <c r="A40" s="17"/>
      <c r="B40" s="26" t="s">
        <v>34</v>
      </c>
      <c r="F40" s="23">
        <f>SUM(F38+F39)</f>
        <v>593.93880480000007</v>
      </c>
      <c r="G40" s="26"/>
    </row>
    <row r="41" spans="1:11">
      <c r="A41" s="17"/>
      <c r="B41" s="26" t="s">
        <v>177</v>
      </c>
      <c r="F41" s="23">
        <f>F40-(F40*0.4)</f>
        <v>356.36328288000004</v>
      </c>
      <c r="G41" s="26"/>
    </row>
    <row r="42" spans="1:11">
      <c r="B42" s="1" t="s">
        <v>27</v>
      </c>
      <c r="F42" s="20">
        <f>ROUND(F41,2)</f>
        <v>356.36</v>
      </c>
      <c r="J42" s="30"/>
    </row>
    <row r="43" spans="1:11">
      <c r="B43" s="1" t="s">
        <v>35</v>
      </c>
      <c r="F43" s="31">
        <f>ROUND(F42,0)</f>
        <v>356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179</v>
      </c>
      <c r="J47" s="38" t="s">
        <v>42</v>
      </c>
      <c r="K47" s="40" t="s">
        <v>43</v>
      </c>
    </row>
    <row r="48" spans="1:11">
      <c r="C48" s="41" t="s">
        <v>44</v>
      </c>
      <c r="D48" s="42">
        <f>IF(C48&lt;&gt;"",VLOOKUP(C48,Maggiorazioni!$A$5:$B$114,2,FALSE),0)</f>
        <v>0.12</v>
      </c>
      <c r="E48" s="43">
        <v>2</v>
      </c>
      <c r="F48" s="44">
        <f t="shared" ref="F48:F60" si="2">IF(AND(C48&lt;&gt;"",E48&gt;0),IF($H$20*20%&gt;200,200,$H$20*20%),0)</f>
        <v>89.990728000000004</v>
      </c>
      <c r="G48" s="44">
        <f t="shared" ref="G48:G59" si="3">(F48*E48)</f>
        <v>179.98145600000001</v>
      </c>
      <c r="H48" s="44">
        <f t="shared" ref="H48:H60" si="4">(G48*D48+G48)</f>
        <v>201.57923072</v>
      </c>
      <c r="I48" s="44">
        <f>H48-(H48*0.4)</f>
        <v>120.94753843199999</v>
      </c>
      <c r="J48" s="45">
        <f>ROUND(I48,2)</f>
        <v>120.95</v>
      </c>
      <c r="K48" s="46">
        <f t="shared" ref="K48:K60" si="5">ROUND(J48,0)</f>
        <v>121</v>
      </c>
    </row>
    <row r="49" spans="3:11">
      <c r="C49" s="41" t="s">
        <v>45</v>
      </c>
      <c r="D49" s="42">
        <f>IF(C49&lt;&gt;"",VLOOKUP(C49,Maggiorazioni!$A$5:$B$114,2,FALSE),0)</f>
        <v>0.15</v>
      </c>
      <c r="E49" s="43">
        <v>3</v>
      </c>
      <c r="F49" s="44">
        <f t="shared" si="2"/>
        <v>89.990728000000004</v>
      </c>
      <c r="G49" s="44">
        <f t="shared" si="3"/>
        <v>269.97218400000003</v>
      </c>
      <c r="H49" s="44">
        <f t="shared" si="4"/>
        <v>310.46801160000001</v>
      </c>
      <c r="I49" s="44">
        <f>H49-(H49*0.4)</f>
        <v>186.28080696000001</v>
      </c>
      <c r="J49" s="45">
        <f t="shared" ref="J49:J60" si="6">ROUND(I49,2)</f>
        <v>186.28</v>
      </c>
      <c r="K49" s="46">
        <f t="shared" si="5"/>
        <v>186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si="4"/>
        <v>0</v>
      </c>
      <c r="I50" s="44">
        <f t="shared" ref="I50:I60" si="7">H50-(H50*0.4)</f>
        <v>0</v>
      </c>
      <c r="J50" s="45">
        <f t="shared" si="6"/>
        <v>0</v>
      </c>
      <c r="K50" s="47">
        <f t="shared" si="5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4"/>
        <v>0</v>
      </c>
      <c r="I51" s="44">
        <f t="shared" si="7"/>
        <v>0</v>
      </c>
      <c r="J51" s="45">
        <f t="shared" si="6"/>
        <v>0</v>
      </c>
      <c r="K51" s="47">
        <f t="shared" si="5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4"/>
        <v>0</v>
      </c>
      <c r="I52" s="44">
        <f t="shared" si="7"/>
        <v>0</v>
      </c>
      <c r="J52" s="45">
        <f t="shared" si="6"/>
        <v>0</v>
      </c>
      <c r="K52" s="47">
        <f t="shared" si="5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4"/>
        <v>0</v>
      </c>
      <c r="I53" s="44">
        <f t="shared" si="7"/>
        <v>0</v>
      </c>
      <c r="J53" s="45">
        <f t="shared" si="6"/>
        <v>0</v>
      </c>
      <c r="K53" s="47">
        <f t="shared" si="5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4"/>
        <v>0</v>
      </c>
      <c r="I54" s="44">
        <f t="shared" si="7"/>
        <v>0</v>
      </c>
      <c r="J54" s="45">
        <f t="shared" si="6"/>
        <v>0</v>
      </c>
      <c r="K54" s="47">
        <f t="shared" si="5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4"/>
        <v>0</v>
      </c>
      <c r="I55" s="44">
        <f t="shared" si="7"/>
        <v>0</v>
      </c>
      <c r="J55" s="45">
        <f t="shared" si="6"/>
        <v>0</v>
      </c>
      <c r="K55" s="47">
        <f t="shared" si="5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4"/>
        <v>0</v>
      </c>
      <c r="I56" s="44">
        <f t="shared" si="7"/>
        <v>0</v>
      </c>
      <c r="J56" s="45">
        <f t="shared" si="6"/>
        <v>0</v>
      </c>
      <c r="K56" s="47">
        <f t="shared" si="5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4"/>
        <v>0</v>
      </c>
      <c r="I57" s="44">
        <f t="shared" si="7"/>
        <v>0</v>
      </c>
      <c r="J57" s="45">
        <f t="shared" si="6"/>
        <v>0</v>
      </c>
      <c r="K57" s="47">
        <f t="shared" si="5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4"/>
        <v>0</v>
      </c>
      <c r="I58" s="44">
        <f t="shared" si="7"/>
        <v>0</v>
      </c>
      <c r="J58" s="45">
        <f t="shared" si="6"/>
        <v>0</v>
      </c>
      <c r="K58" s="47">
        <f t="shared" si="5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4"/>
        <v>0</v>
      </c>
      <c r="I59" s="44">
        <f t="shared" si="7"/>
        <v>0</v>
      </c>
      <c r="J59" s="45">
        <f t="shared" si="6"/>
        <v>0</v>
      </c>
      <c r="K59" s="47">
        <f t="shared" si="5"/>
        <v>0</v>
      </c>
    </row>
    <row r="60" spans="3:11" ht="13.5" thickBot="1">
      <c r="C60" s="48"/>
      <c r="D60" s="49">
        <f>IF(C60&lt;&gt;"",VLOOKUP(C60,Maggiorazioni!$A$5:$B$111,2,FALSE),0)</f>
        <v>0</v>
      </c>
      <c r="E60" s="50"/>
      <c r="F60" s="51">
        <f t="shared" si="2"/>
        <v>0</v>
      </c>
      <c r="G60" s="51">
        <f>(F60*D60+F60)*E60</f>
        <v>0</v>
      </c>
      <c r="H60" s="51">
        <f t="shared" si="4"/>
        <v>0</v>
      </c>
      <c r="I60" s="51">
        <f t="shared" si="7"/>
        <v>0</v>
      </c>
      <c r="J60" s="73">
        <f t="shared" si="6"/>
        <v>0</v>
      </c>
      <c r="K60" s="52">
        <f t="shared" si="5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6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76" t="s">
        <v>173</v>
      </c>
      <c r="B1" s="76"/>
      <c r="C1" s="76"/>
      <c r="D1" s="76"/>
      <c r="E1" s="76"/>
      <c r="F1" s="76"/>
      <c r="G1" s="76"/>
      <c r="H1" s="76"/>
    </row>
    <row r="2" spans="1:256" s="3" customFormat="1" ht="18" customHeight="1" thickBot="1">
      <c r="A2" s="77" t="s">
        <v>169</v>
      </c>
      <c r="B2" s="77"/>
      <c r="C2" s="77"/>
      <c r="D2" s="77"/>
      <c r="E2" s="77"/>
      <c r="F2" s="77"/>
      <c r="G2" s="77"/>
      <c r="H2" s="77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66</v>
      </c>
    </row>
    <row r="6" spans="1:256" ht="18" customHeight="1">
      <c r="G6" s="6" t="s">
        <v>2</v>
      </c>
      <c r="H6" s="9" t="s">
        <v>148</v>
      </c>
    </row>
    <row r="7" spans="1:256" ht="18" customHeight="1">
      <c r="G7" s="6" t="s">
        <v>4</v>
      </c>
      <c r="H7" s="10">
        <f>IF(H6&lt;&gt;"",(VLOOKUP($H$6,Maggiorazioni!$D$5:$E$114,2,FALSE)),0)</f>
        <v>0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52.8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120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120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120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66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66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18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66</v>
      </c>
    </row>
    <row r="23" spans="1:9">
      <c r="A23" s="17"/>
      <c r="B23" s="26" t="s">
        <v>25</v>
      </c>
      <c r="F23" s="23">
        <f>$H$7*F22</f>
        <v>0</v>
      </c>
      <c r="G23" s="26"/>
    </row>
    <row r="24" spans="1:9">
      <c r="A24" s="17"/>
      <c r="B24" s="26" t="s">
        <v>26</v>
      </c>
      <c r="F24" s="23">
        <f>SUM(F22:F23)</f>
        <v>66</v>
      </c>
      <c r="G24" s="26"/>
    </row>
    <row r="25" spans="1:9">
      <c r="B25" s="1" t="s">
        <v>27</v>
      </c>
      <c r="F25" s="20">
        <f>ROUND(F24,2)</f>
        <v>66</v>
      </c>
    </row>
    <row r="26" spans="1:9">
      <c r="B26" s="1" t="s">
        <v>35</v>
      </c>
      <c r="F26" s="31">
        <f>ROUND(F25,0)</f>
        <v>66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>
        <v>1</v>
      </c>
    </row>
    <row r="32" spans="1:9">
      <c r="A32" s="17"/>
      <c r="B32" s="26" t="s">
        <v>24</v>
      </c>
      <c r="F32" s="23">
        <f>H5</f>
        <v>66</v>
      </c>
    </row>
    <row r="33" spans="1:10">
      <c r="A33" s="17"/>
      <c r="B33" s="26" t="s">
        <v>30</v>
      </c>
      <c r="F33" s="23">
        <f>IF(H5&lt;&gt;H17,IF(F32*20%&gt;200,200,IF(H5&lt;&gt;H18,H5,0)*20%),H17)</f>
        <v>66</v>
      </c>
    </row>
    <row r="34" spans="1:10">
      <c r="B34" s="26" t="s">
        <v>31</v>
      </c>
      <c r="F34" s="23">
        <f>F33*H30</f>
        <v>66</v>
      </c>
    </row>
    <row r="35" spans="1:10" ht="11.25" customHeight="1">
      <c r="B35" s="26" t="s">
        <v>32</v>
      </c>
      <c r="F35" s="23">
        <f>SUM(F32+F34)</f>
        <v>132</v>
      </c>
    </row>
    <row r="36" spans="1:10">
      <c r="B36" s="26" t="s">
        <v>33</v>
      </c>
      <c r="F36" s="23">
        <f>F35*$H$7</f>
        <v>0</v>
      </c>
    </row>
    <row r="37" spans="1:10">
      <c r="A37" s="17"/>
      <c r="B37" s="26" t="s">
        <v>34</v>
      </c>
      <c r="F37" s="23">
        <f>SUM(F35+F36)</f>
        <v>132</v>
      </c>
      <c r="G37" s="26"/>
    </row>
    <row r="38" spans="1:10">
      <c r="B38" s="1" t="s">
        <v>27</v>
      </c>
      <c r="F38" s="20">
        <f>ROUND(F37,2)</f>
        <v>132</v>
      </c>
    </row>
    <row r="39" spans="1:10">
      <c r="B39" s="1" t="s">
        <v>35</v>
      </c>
      <c r="F39" s="31">
        <f>ROUND(F38,0)</f>
        <v>132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0.1</v>
      </c>
      <c r="E44" s="43">
        <v>3</v>
      </c>
      <c r="F44" s="44">
        <f>IF(AND(C44&lt;&gt;"",E44&gt;0),IF($H$5*20%&gt;200,200,IF($H$5&lt;&gt;$H$18,$H$5,0)*20%),0)</f>
        <v>13.200000000000001</v>
      </c>
      <c r="G44" s="44">
        <f t="shared" ref="G44:G56" si="0">(F44*E44)</f>
        <v>39.6</v>
      </c>
      <c r="H44" s="44">
        <f t="shared" ref="H44:H56" si="1">(G44*D44+G44)</f>
        <v>43.56</v>
      </c>
      <c r="I44" s="20">
        <f>ROUND(H44,2)</f>
        <v>43.56</v>
      </c>
      <c r="J44" s="46">
        <f t="shared" ref="J44:J56" si="2">ROUND(I44,0)</f>
        <v>44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13.200000000000001</v>
      </c>
      <c r="G45" s="44">
        <f t="shared" si="0"/>
        <v>26.400000000000002</v>
      </c>
      <c r="H45" s="44">
        <f t="shared" si="1"/>
        <v>30.360000000000003</v>
      </c>
      <c r="I45" s="20">
        <f t="shared" ref="I45:I56" si="3">ROUND(H45,2)</f>
        <v>30.36</v>
      </c>
      <c r="J45" s="46">
        <f t="shared" si="2"/>
        <v>30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4">IF(AND(C46&lt;&gt;"",E46&gt;0),IF($H$5*20%&gt;200,200,IF($H$5&lt;&gt;$H$18,$H$5,0)*20%),0)</f>
        <v>0</v>
      </c>
      <c r="G46" s="44">
        <f t="shared" si="0"/>
        <v>0</v>
      </c>
      <c r="H46" s="44">
        <f t="shared" si="1"/>
        <v>0</v>
      </c>
      <c r="I46" s="20">
        <f t="shared" si="3"/>
        <v>0</v>
      </c>
      <c r="J46" s="47">
        <f t="shared" si="2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4"/>
        <v>0</v>
      </c>
      <c r="G47" s="44">
        <f t="shared" si="0"/>
        <v>0</v>
      </c>
      <c r="H47" s="44">
        <f t="shared" si="1"/>
        <v>0</v>
      </c>
      <c r="I47" s="20">
        <f t="shared" si="3"/>
        <v>0</v>
      </c>
      <c r="J47" s="47">
        <f t="shared" si="2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4"/>
        <v>0</v>
      </c>
      <c r="G48" s="44">
        <f t="shared" si="0"/>
        <v>0</v>
      </c>
      <c r="H48" s="44">
        <f t="shared" si="1"/>
        <v>0</v>
      </c>
      <c r="I48" s="20">
        <f t="shared" si="3"/>
        <v>0</v>
      </c>
      <c r="J48" s="47">
        <f t="shared" si="2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4"/>
        <v>0</v>
      </c>
      <c r="G49" s="44">
        <f t="shared" si="0"/>
        <v>0</v>
      </c>
      <c r="H49" s="44">
        <f t="shared" si="1"/>
        <v>0</v>
      </c>
      <c r="I49" s="20">
        <f t="shared" si="3"/>
        <v>0</v>
      </c>
      <c r="J49" s="47">
        <f t="shared" si="2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4"/>
        <v>0</v>
      </c>
      <c r="G50" s="44">
        <f t="shared" si="0"/>
        <v>0</v>
      </c>
      <c r="H50" s="44">
        <f t="shared" si="1"/>
        <v>0</v>
      </c>
      <c r="I50" s="20">
        <f t="shared" si="3"/>
        <v>0</v>
      </c>
      <c r="J50" s="47">
        <f t="shared" si="2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4"/>
        <v>0</v>
      </c>
      <c r="G51" s="44">
        <f t="shared" si="0"/>
        <v>0</v>
      </c>
      <c r="H51" s="44">
        <f t="shared" si="1"/>
        <v>0</v>
      </c>
      <c r="I51" s="20">
        <f t="shared" si="3"/>
        <v>0</v>
      </c>
      <c r="J51" s="47">
        <f t="shared" si="2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4"/>
        <v>0</v>
      </c>
      <c r="G52" s="44">
        <f t="shared" si="0"/>
        <v>0</v>
      </c>
      <c r="H52" s="44">
        <f t="shared" si="1"/>
        <v>0</v>
      </c>
      <c r="I52" s="20">
        <f t="shared" si="3"/>
        <v>0</v>
      </c>
      <c r="J52" s="47">
        <f t="shared" si="2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4"/>
        <v>0</v>
      </c>
      <c r="G53" s="44">
        <f t="shared" si="0"/>
        <v>0</v>
      </c>
      <c r="H53" s="44">
        <f t="shared" si="1"/>
        <v>0</v>
      </c>
      <c r="I53" s="20">
        <f t="shared" si="3"/>
        <v>0</v>
      </c>
      <c r="J53" s="47">
        <f t="shared" si="2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4"/>
        <v>0</v>
      </c>
      <c r="G54" s="44">
        <f t="shared" si="0"/>
        <v>0</v>
      </c>
      <c r="H54" s="44">
        <f t="shared" si="1"/>
        <v>0</v>
      </c>
      <c r="I54" s="20">
        <f t="shared" si="3"/>
        <v>0</v>
      </c>
      <c r="J54" s="47">
        <f t="shared" si="2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4"/>
        <v>0</v>
      </c>
      <c r="G55" s="44">
        <f t="shared" si="0"/>
        <v>0</v>
      </c>
      <c r="H55" s="44">
        <f t="shared" si="1"/>
        <v>0</v>
      </c>
      <c r="I55" s="20">
        <f t="shared" si="3"/>
        <v>0</v>
      </c>
      <c r="J55" s="47">
        <f t="shared" si="2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4"/>
        <v>0</v>
      </c>
      <c r="G56" s="51">
        <f t="shared" si="0"/>
        <v>0</v>
      </c>
      <c r="H56" s="51">
        <f t="shared" si="1"/>
        <v>0</v>
      </c>
      <c r="I56" s="73">
        <f t="shared" si="3"/>
        <v>0</v>
      </c>
      <c r="J56" s="52">
        <f t="shared" si="2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workbookViewId="0">
      <selection activeCell="E10" sqref="E10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>
      <c r="A34" s="63" t="s">
        <v>88</v>
      </c>
      <c r="B34" s="64">
        <v>0.2</v>
      </c>
      <c r="C34" s="65"/>
      <c r="D34" s="63" t="s">
        <v>88</v>
      </c>
      <c r="E34" s="64">
        <v>0.2</v>
      </c>
    </row>
    <row r="35" spans="1:5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99</v>
      </c>
      <c r="B45" s="64">
        <v>0.2</v>
      </c>
      <c r="C45" s="65"/>
      <c r="D45" s="63" t="s">
        <v>99</v>
      </c>
      <c r="E45" s="64">
        <v>0.2</v>
      </c>
    </row>
    <row r="46" spans="1:5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>
      <c r="A53" s="63" t="s">
        <v>107</v>
      </c>
      <c r="B53" s="64">
        <v>0.2</v>
      </c>
      <c r="C53" s="65"/>
      <c r="D53" s="63" t="s">
        <v>107</v>
      </c>
      <c r="E53" s="64">
        <v>0.2</v>
      </c>
    </row>
    <row r="54" spans="1:5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0.2</v>
      </c>
      <c r="C76" s="65"/>
      <c r="D76" s="63" t="s">
        <v>129</v>
      </c>
      <c r="E76" s="64">
        <v>0.2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>
      <c r="A91" s="63" t="s">
        <v>144</v>
      </c>
      <c r="B91" s="64">
        <v>0</v>
      </c>
      <c r="C91" s="65"/>
      <c r="D91" s="63" t="s">
        <v>144</v>
      </c>
      <c r="E91" s="64">
        <v>0</v>
      </c>
    </row>
    <row r="92" spans="1:5">
      <c r="A92" s="63" t="s">
        <v>145</v>
      </c>
      <c r="B92" s="64">
        <v>0</v>
      </c>
      <c r="C92" s="65"/>
      <c r="D92" s="63" t="s">
        <v>145</v>
      </c>
      <c r="E92" s="64">
        <v>0</v>
      </c>
    </row>
    <row r="93" spans="1:5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>
      <c r="A108" s="63" t="s">
        <v>161</v>
      </c>
      <c r="B108" s="64">
        <v>0.15</v>
      </c>
      <c r="C108" s="65"/>
      <c r="D108" s="63" t="s">
        <v>161</v>
      </c>
      <c r="E108" s="64">
        <v>0.15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yyi3695</cp:lastModifiedBy>
  <dcterms:created xsi:type="dcterms:W3CDTF">2011-05-09T08:13:24Z</dcterms:created>
  <dcterms:modified xsi:type="dcterms:W3CDTF">2016-04-29T13:13:18Z</dcterms:modified>
</cp:coreProperties>
</file>